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61B7138A-722C-4E57-9FA2-0235FA13B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外壁目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F7" i="1"/>
  <c r="D29" i="1"/>
  <c r="F29" i="1" l="1"/>
  <c r="F12" i="1" l="1"/>
  <c r="H12" i="1"/>
  <c r="E25" i="1"/>
  <c r="D21" i="1"/>
  <c r="F21" i="1" s="1"/>
  <c r="E14" i="2"/>
  <c r="D14" i="2"/>
  <c r="C14" i="2"/>
  <c r="E15" i="2"/>
  <c r="D15" i="2"/>
  <c r="C15" i="2"/>
  <c r="G15" i="2" s="1"/>
  <c r="F17" i="1" s="1"/>
  <c r="D13" i="2"/>
  <c r="G13" i="2" s="1"/>
  <c r="D17" i="1" s="1"/>
  <c r="C13" i="2"/>
  <c r="E13" i="2"/>
  <c r="D12" i="1"/>
  <c r="I7" i="1"/>
  <c r="E10" i="2"/>
  <c r="E9" i="2"/>
  <c r="E8" i="2"/>
  <c r="E7" i="2"/>
  <c r="E6" i="2"/>
  <c r="E5" i="2"/>
  <c r="D10" i="2"/>
  <c r="D9" i="2"/>
  <c r="D8" i="2"/>
  <c r="D7" i="2"/>
  <c r="D6" i="2"/>
  <c r="D5" i="2"/>
  <c r="C10" i="2"/>
  <c r="C9" i="2"/>
  <c r="C8" i="2"/>
  <c r="C7" i="2"/>
  <c r="C6" i="2"/>
  <c r="C5" i="2"/>
  <c r="G14" i="2" l="1"/>
  <c r="E17" i="1" s="1"/>
  <c r="E7" i="1"/>
  <c r="G21" i="1"/>
  <c r="E21" i="1"/>
  <c r="H21" i="1" l="1"/>
  <c r="D42" i="1"/>
  <c r="F42" i="1" s="1"/>
</calcChain>
</file>

<file path=xl/sharedStrings.xml><?xml version="1.0" encoding="utf-8"?>
<sst xmlns="http://schemas.openxmlformats.org/spreadsheetml/2006/main" count="76" uniqueCount="68">
  <si>
    <t>リフォーム目安表（戸建て用）</t>
    <rPh sb="5" eb="7">
      <t>メヤス</t>
    </rPh>
    <rPh sb="7" eb="8">
      <t>ヒョウ</t>
    </rPh>
    <rPh sb="9" eb="11">
      <t>コダ</t>
    </rPh>
    <rPh sb="12" eb="13">
      <t>ヨウ</t>
    </rPh>
    <phoneticPr fontId="2"/>
  </si>
  <si>
    <t>外壁塗装目安</t>
    <rPh sb="0" eb="2">
      <t>ガイヘキ</t>
    </rPh>
    <rPh sb="2" eb="4">
      <t>トソウ</t>
    </rPh>
    <rPh sb="4" eb="6">
      <t>メヤス</t>
    </rPh>
    <phoneticPr fontId="2"/>
  </si>
  <si>
    <t>坪数</t>
    <rPh sb="0" eb="2">
      <t>ツボスウ</t>
    </rPh>
    <phoneticPr fontId="2"/>
  </si>
  <si>
    <t>外壁塗装</t>
    <rPh sb="0" eb="2">
      <t>ガイヘキ</t>
    </rPh>
    <rPh sb="2" eb="4">
      <t>トソウ</t>
    </rPh>
    <phoneticPr fontId="2"/>
  </si>
  <si>
    <t>屋根面積</t>
    <rPh sb="0" eb="2">
      <t>ヤネ</t>
    </rPh>
    <rPh sb="2" eb="4">
      <t>メンセキ</t>
    </rPh>
    <phoneticPr fontId="2"/>
  </si>
  <si>
    <t>足場面積</t>
    <rPh sb="0" eb="2">
      <t>アシバ</t>
    </rPh>
    <rPh sb="2" eb="4">
      <t>メンセキ</t>
    </rPh>
    <phoneticPr fontId="2"/>
  </si>
  <si>
    <t>外壁塗装代</t>
    <rPh sb="0" eb="2">
      <t>ガイヘキ</t>
    </rPh>
    <rPh sb="2" eb="4">
      <t>トソウ</t>
    </rPh>
    <rPh sb="4" eb="5">
      <t>ダイ</t>
    </rPh>
    <phoneticPr fontId="2"/>
  </si>
  <si>
    <t>屋根塗装代</t>
    <rPh sb="0" eb="2">
      <t>ヤネ</t>
    </rPh>
    <rPh sb="2" eb="4">
      <t>トソウ</t>
    </rPh>
    <rPh sb="4" eb="5">
      <t>ダイ</t>
    </rPh>
    <phoneticPr fontId="2"/>
  </si>
  <si>
    <t>足場代</t>
    <rPh sb="0" eb="2">
      <t>アシバ</t>
    </rPh>
    <rPh sb="2" eb="3">
      <t>ダイ</t>
    </rPh>
    <phoneticPr fontId="2"/>
  </si>
  <si>
    <t>塗装目安</t>
    <rPh sb="0" eb="2">
      <t>トソウ</t>
    </rPh>
    <rPh sb="2" eb="4">
      <t>メヤス</t>
    </rPh>
    <phoneticPr fontId="2"/>
  </si>
  <si>
    <t>他</t>
    <rPh sb="0" eb="1">
      <t>ホカ</t>
    </rPh>
    <phoneticPr fontId="2"/>
  </si>
  <si>
    <t>和室消耗品</t>
    <rPh sb="0" eb="2">
      <t>ワシツ</t>
    </rPh>
    <rPh sb="2" eb="4">
      <t>ショウモウ</t>
    </rPh>
    <rPh sb="4" eb="5">
      <t>ヒン</t>
    </rPh>
    <phoneticPr fontId="2"/>
  </si>
  <si>
    <t>障子</t>
    <rPh sb="0" eb="2">
      <t>ショウジ</t>
    </rPh>
    <phoneticPr fontId="2"/>
  </si>
  <si>
    <t>ふすま</t>
    <phoneticPr fontId="2"/>
  </si>
  <si>
    <t>畳(表替え）</t>
    <rPh sb="0" eb="1">
      <t>タタミ</t>
    </rPh>
    <rPh sb="2" eb="3">
      <t>オモテ</t>
    </rPh>
    <rPh sb="3" eb="4">
      <t>カ</t>
    </rPh>
    <phoneticPr fontId="2"/>
  </si>
  <si>
    <t>クロス施工目安</t>
    <rPh sb="3" eb="5">
      <t>セコウ</t>
    </rPh>
    <rPh sb="5" eb="7">
      <t>メヤス</t>
    </rPh>
    <phoneticPr fontId="2"/>
  </si>
  <si>
    <t>６畳</t>
    <rPh sb="1" eb="2">
      <t>ジョウ</t>
    </rPh>
    <phoneticPr fontId="2"/>
  </si>
  <si>
    <t>７畳</t>
    <rPh sb="1" eb="2">
      <t>ジョウ</t>
    </rPh>
    <phoneticPr fontId="2"/>
  </si>
  <si>
    <t>８畳</t>
    <rPh sb="1" eb="2">
      <t>ジョウ</t>
    </rPh>
    <phoneticPr fontId="2"/>
  </si>
  <si>
    <t>壁１</t>
    <rPh sb="0" eb="1">
      <t>カベ</t>
    </rPh>
    <phoneticPr fontId="2"/>
  </si>
  <si>
    <t>壁２</t>
    <rPh sb="0" eb="1">
      <t>カベ</t>
    </rPh>
    <phoneticPr fontId="2"/>
  </si>
  <si>
    <t>天井</t>
    <rPh sb="0" eb="2">
      <t>テンジョウ</t>
    </rPh>
    <phoneticPr fontId="2"/>
  </si>
  <si>
    <t>合計</t>
    <rPh sb="0" eb="2">
      <t>ゴウケイ</t>
    </rPh>
    <phoneticPr fontId="2"/>
  </si>
  <si>
    <t>窓</t>
    <rPh sb="0" eb="1">
      <t>マド</t>
    </rPh>
    <phoneticPr fontId="2"/>
  </si>
  <si>
    <t>8畳</t>
    <rPh sb="1" eb="2">
      <t>ジョウ</t>
    </rPh>
    <phoneticPr fontId="2"/>
  </si>
  <si>
    <t>単価目安</t>
    <rPh sb="0" eb="2">
      <t>タンカ</t>
    </rPh>
    <rPh sb="2" eb="4">
      <t>メヤス</t>
    </rPh>
    <phoneticPr fontId="2"/>
  </si>
  <si>
    <t>現状クロスを剥がして貼る目安</t>
    <rPh sb="0" eb="2">
      <t>ゲンジョウ</t>
    </rPh>
    <rPh sb="6" eb="7">
      <t>ハ</t>
    </rPh>
    <rPh sb="10" eb="11">
      <t>ハ</t>
    </rPh>
    <rPh sb="12" eb="14">
      <t>メヤス</t>
    </rPh>
    <phoneticPr fontId="2"/>
  </si>
  <si>
    <t>フローリング</t>
    <phoneticPr fontId="2"/>
  </si>
  <si>
    <t>張替え</t>
    <rPh sb="0" eb="2">
      <t>ハリカ</t>
    </rPh>
    <phoneticPr fontId="2"/>
  </si>
  <si>
    <t>重ね張り</t>
    <rPh sb="0" eb="1">
      <t>カサ</t>
    </rPh>
    <rPh sb="2" eb="3">
      <t>ハ</t>
    </rPh>
    <phoneticPr fontId="2"/>
  </si>
  <si>
    <t>工法</t>
    <rPh sb="0" eb="2">
      <t>コウホウ</t>
    </rPh>
    <phoneticPr fontId="2"/>
  </si>
  <si>
    <t>部屋数を入力する</t>
    <rPh sb="0" eb="2">
      <t>ヘヤ</t>
    </rPh>
    <rPh sb="2" eb="3">
      <t>スウ</t>
    </rPh>
    <rPh sb="4" eb="6">
      <t>ニュウリョク</t>
    </rPh>
    <phoneticPr fontId="2"/>
  </si>
  <si>
    <t>部屋数と工法を入力する</t>
    <rPh sb="0" eb="2">
      <t>ヘヤ</t>
    </rPh>
    <rPh sb="2" eb="3">
      <t>スウ</t>
    </rPh>
    <rPh sb="4" eb="6">
      <t>コウホウ</t>
    </rPh>
    <rPh sb="7" eb="9">
      <t>ニュウリョク</t>
    </rPh>
    <phoneticPr fontId="2"/>
  </si>
  <si>
    <t>廃棄目安</t>
    <rPh sb="0" eb="2">
      <t>ハイキ</t>
    </rPh>
    <rPh sb="2" eb="4">
      <t>メヤス</t>
    </rPh>
    <phoneticPr fontId="2"/>
  </si>
  <si>
    <t>軽トラ</t>
    <rPh sb="0" eb="1">
      <t>ケイ</t>
    </rPh>
    <phoneticPr fontId="2"/>
  </si>
  <si>
    <t>一台分目安</t>
    <rPh sb="0" eb="2">
      <t>イチダイ</t>
    </rPh>
    <rPh sb="2" eb="3">
      <t>ブン</t>
    </rPh>
    <rPh sb="3" eb="5">
      <t>メヤス</t>
    </rPh>
    <phoneticPr fontId="2"/>
  </si>
  <si>
    <t>長さ3.7m×幅1.48m×高さ2.5m</t>
    <rPh sb="0" eb="1">
      <t>ナガ</t>
    </rPh>
    <rPh sb="7" eb="8">
      <t>ハバ</t>
    </rPh>
    <rPh sb="14" eb="15">
      <t>タカ</t>
    </rPh>
    <phoneticPr fontId="2"/>
  </si>
  <si>
    <t>軽トラにのる物量を入力(13㎥）</t>
    <rPh sb="0" eb="1">
      <t>ケイ</t>
    </rPh>
    <rPh sb="6" eb="8">
      <t>ブツリョウ</t>
    </rPh>
    <rPh sb="9" eb="11">
      <t>ニュウリョク</t>
    </rPh>
    <phoneticPr fontId="2"/>
  </si>
  <si>
    <t>その他目安</t>
    <rPh sb="2" eb="3">
      <t>タ</t>
    </rPh>
    <rPh sb="3" eb="5">
      <t>メヤス</t>
    </rPh>
    <phoneticPr fontId="2"/>
  </si>
  <si>
    <t>各枚数を入力する</t>
    <rPh sb="0" eb="1">
      <t>カク</t>
    </rPh>
    <rPh sb="1" eb="3">
      <t>マイスウ</t>
    </rPh>
    <rPh sb="4" eb="6">
      <t>ニュウリョク</t>
    </rPh>
    <phoneticPr fontId="2"/>
  </si>
  <si>
    <t>畳、ふすま、障子はネットで検索すると安い業者はいくらでもいます。
分離発注もお勧めです。</t>
    <rPh sb="0" eb="1">
      <t>タタミ</t>
    </rPh>
    <rPh sb="6" eb="8">
      <t>ショウジ</t>
    </rPh>
    <rPh sb="13" eb="15">
      <t>ケンサク</t>
    </rPh>
    <rPh sb="18" eb="19">
      <t>ヤス</t>
    </rPh>
    <rPh sb="20" eb="22">
      <t>ギョウシャ</t>
    </rPh>
    <rPh sb="33" eb="35">
      <t>ブンリ</t>
    </rPh>
    <rPh sb="35" eb="37">
      <t>ハッチュウ</t>
    </rPh>
    <rPh sb="39" eb="40">
      <t>スス</t>
    </rPh>
    <phoneticPr fontId="2"/>
  </si>
  <si>
    <t>高いフローリングは不要と伝えてください。</t>
    <rPh sb="0" eb="1">
      <t>タカ</t>
    </rPh>
    <rPh sb="9" eb="11">
      <t>フヨウ</t>
    </rPh>
    <rPh sb="12" eb="13">
      <t>ツタ</t>
    </rPh>
    <phoneticPr fontId="2"/>
  </si>
  <si>
    <t>軽トラリースし近くの廃棄場にいくと半値でできます。
ご自身の体力と合わせて判断しましょう</t>
    <rPh sb="0" eb="1">
      <t>ケイ</t>
    </rPh>
    <rPh sb="7" eb="8">
      <t>チカ</t>
    </rPh>
    <rPh sb="10" eb="12">
      <t>ハイキ</t>
    </rPh>
    <rPh sb="12" eb="13">
      <t>ジョウ</t>
    </rPh>
    <rPh sb="17" eb="19">
      <t>ハンネ</t>
    </rPh>
    <rPh sb="27" eb="29">
      <t>ジシン</t>
    </rPh>
    <rPh sb="30" eb="32">
      <t>タイリョク</t>
    </rPh>
    <rPh sb="33" eb="34">
      <t>ア</t>
    </rPh>
    <rPh sb="37" eb="39">
      <t>ハンダン</t>
    </rPh>
    <phoneticPr fontId="2"/>
  </si>
  <si>
    <t>賃貸用キッチン　</t>
    <rPh sb="0" eb="3">
      <t>チンタイヨウ</t>
    </rPh>
    <phoneticPr fontId="2"/>
  </si>
  <si>
    <t>給湯器</t>
    <rPh sb="0" eb="3">
      <t>キュウトウキ</t>
    </rPh>
    <phoneticPr fontId="2"/>
  </si>
  <si>
    <t>プロパン会社変更で無料</t>
  </si>
  <si>
    <t>配管状況にもよるが、解体、施主支給、取り付け、
設置で180サイズで30万円以下</t>
    <rPh sb="0" eb="2">
      <t>ハイカン</t>
    </rPh>
    <rPh sb="2" eb="4">
      <t>ジョウキョウ</t>
    </rPh>
    <rPh sb="13" eb="15">
      <t>セシュ</t>
    </rPh>
    <rPh sb="15" eb="17">
      <t>シキュウ</t>
    </rPh>
    <rPh sb="36" eb="38">
      <t>マンエン</t>
    </rPh>
    <rPh sb="38" eb="40">
      <t>イカ</t>
    </rPh>
    <phoneticPr fontId="2"/>
  </si>
  <si>
    <t>カッティングシート</t>
    <phoneticPr fontId="2"/>
  </si>
  <si>
    <t>古くなった壁、扉、キッチンをなどを読みがらせる魔法のシート。
100円ショップやホームセンターでも売っている。
１㎡で一万円近く取るぼったくり業者もいる。要注意</t>
    <rPh sb="0" eb="1">
      <t>フル</t>
    </rPh>
    <rPh sb="5" eb="6">
      <t>カベ</t>
    </rPh>
    <rPh sb="7" eb="8">
      <t>トビラ</t>
    </rPh>
    <rPh sb="17" eb="18">
      <t>ヨ</t>
    </rPh>
    <rPh sb="23" eb="25">
      <t>マホウ</t>
    </rPh>
    <rPh sb="34" eb="35">
      <t>エン</t>
    </rPh>
    <rPh sb="49" eb="50">
      <t>ウ</t>
    </rPh>
    <rPh sb="59" eb="62">
      <t>イチマンエン</t>
    </rPh>
    <rPh sb="62" eb="63">
      <t>チカ</t>
    </rPh>
    <rPh sb="64" eb="65">
      <t>ト</t>
    </rPh>
    <rPh sb="71" eb="73">
      <t>ギョウシャ</t>
    </rPh>
    <phoneticPr fontId="2"/>
  </si>
  <si>
    <t>廃棄業者の目安</t>
    <rPh sb="0" eb="2">
      <t>ハイキ</t>
    </rPh>
    <rPh sb="2" eb="4">
      <t>ギョウシャ</t>
    </rPh>
    <rPh sb="5" eb="7">
      <t>メヤス</t>
    </rPh>
    <phoneticPr fontId="2"/>
  </si>
  <si>
    <t>ルームクリーニング</t>
    <phoneticPr fontId="2"/>
  </si>
  <si>
    <t>建坪面積</t>
    <rPh sb="0" eb="2">
      <t>タテツボ</t>
    </rPh>
    <rPh sb="2" eb="4">
      <t>メンセキ</t>
    </rPh>
    <phoneticPr fontId="2"/>
  </si>
  <si>
    <t>端数を切り上げ建坪数を選択
床面積÷3.3が坪数
販売図面に記載あります</t>
    <rPh sb="0" eb="2">
      <t>ハスウ</t>
    </rPh>
    <rPh sb="3" eb="4">
      <t>キ</t>
    </rPh>
    <rPh sb="5" eb="6">
      <t>ア</t>
    </rPh>
    <rPh sb="7" eb="9">
      <t>タテツボ</t>
    </rPh>
    <rPh sb="9" eb="10">
      <t>スウ</t>
    </rPh>
    <rPh sb="11" eb="13">
      <t>センタク</t>
    </rPh>
    <rPh sb="14" eb="15">
      <t>ユカ</t>
    </rPh>
    <rPh sb="15" eb="17">
      <t>メンセキ</t>
    </rPh>
    <rPh sb="22" eb="24">
      <t>ツボスウ</t>
    </rPh>
    <rPh sb="25" eb="27">
      <t>ハンバイ</t>
    </rPh>
    <rPh sb="27" eb="29">
      <t>ズメン</t>
    </rPh>
    <rPh sb="30" eb="32">
      <t>キサイ</t>
    </rPh>
    <phoneticPr fontId="2"/>
  </si>
  <si>
    <t>掃除単価</t>
    <rPh sb="0" eb="2">
      <t>ソウジ</t>
    </rPh>
    <rPh sb="2" eb="4">
      <t>タンカ</t>
    </rPh>
    <phoneticPr fontId="2"/>
  </si>
  <si>
    <t>目安金額</t>
    <rPh sb="0" eb="2">
      <t>メヤス</t>
    </rPh>
    <rPh sb="2" eb="4">
      <t>キンガク</t>
    </rPh>
    <phoneticPr fontId="2"/>
  </si>
  <si>
    <t>端数を切り上げ建坪数を選択</t>
    <phoneticPr fontId="2"/>
  </si>
  <si>
    <t>大規模リフォームをした場合、床、畳がきれいなので、
価格交渉が可能になります。</t>
    <rPh sb="0" eb="3">
      <t>ダイキボ</t>
    </rPh>
    <rPh sb="11" eb="13">
      <t>バアイ</t>
    </rPh>
    <rPh sb="14" eb="15">
      <t>ユカ</t>
    </rPh>
    <rPh sb="16" eb="17">
      <t>タタミ</t>
    </rPh>
    <rPh sb="26" eb="28">
      <t>カカク</t>
    </rPh>
    <rPh sb="28" eb="30">
      <t>コウショウ</t>
    </rPh>
    <rPh sb="31" eb="33">
      <t>カノウ</t>
    </rPh>
    <phoneticPr fontId="2"/>
  </si>
  <si>
    <t>合計目安</t>
    <rPh sb="0" eb="2">
      <t>ゴウケイ</t>
    </rPh>
    <rPh sb="2" eb="4">
      <t>メヤス</t>
    </rPh>
    <phoneticPr fontId="2"/>
  </si>
  <si>
    <t>計算計</t>
    <rPh sb="0" eb="2">
      <t>ケイサン</t>
    </rPh>
    <rPh sb="2" eb="3">
      <t>ケイ</t>
    </rPh>
    <phoneticPr fontId="2"/>
  </si>
  <si>
    <t>追記分</t>
    <rPh sb="0" eb="2">
      <t>ツイキ</t>
    </rPh>
    <rPh sb="2" eb="3">
      <t>ブン</t>
    </rPh>
    <phoneticPr fontId="2"/>
  </si>
  <si>
    <t>総合計</t>
    <rPh sb="0" eb="2">
      <t>ソウゴウ</t>
    </rPh>
    <rPh sb="2" eb="3">
      <t>ケイ</t>
    </rPh>
    <phoneticPr fontId="2"/>
  </si>
  <si>
    <t>黄色の箇所のみを入力してください。</t>
    <rPh sb="0" eb="2">
      <t>キイロ</t>
    </rPh>
    <rPh sb="3" eb="5">
      <t>カショ</t>
    </rPh>
    <rPh sb="8" eb="10">
      <t>ニュウリョク</t>
    </rPh>
    <phoneticPr fontId="2"/>
  </si>
  <si>
    <t>追記分には上記の計算式以外で、必要な数字を入れてください。
なお、前後２０％は価格の変動はあります。
最後は信頼できる業者を選ぶのがお勧めです。</t>
    <rPh sb="0" eb="2">
      <t>ツイキ</t>
    </rPh>
    <rPh sb="2" eb="3">
      <t>ブン</t>
    </rPh>
    <rPh sb="5" eb="7">
      <t>ジョウキ</t>
    </rPh>
    <rPh sb="8" eb="10">
      <t>ケイサン</t>
    </rPh>
    <rPh sb="10" eb="11">
      <t>シキ</t>
    </rPh>
    <rPh sb="11" eb="13">
      <t>イガイ</t>
    </rPh>
    <rPh sb="15" eb="17">
      <t>ヒツヨウ</t>
    </rPh>
    <rPh sb="18" eb="20">
      <t>スウジ</t>
    </rPh>
    <rPh sb="21" eb="22">
      <t>イ</t>
    </rPh>
    <rPh sb="33" eb="35">
      <t>ゼンゴ</t>
    </rPh>
    <rPh sb="39" eb="41">
      <t>カカク</t>
    </rPh>
    <rPh sb="42" eb="44">
      <t>ヘンドウ</t>
    </rPh>
    <rPh sb="51" eb="53">
      <t>サイゴ</t>
    </rPh>
    <rPh sb="54" eb="56">
      <t>シンライ</t>
    </rPh>
    <rPh sb="59" eb="61">
      <t>ギョウシャ</t>
    </rPh>
    <rPh sb="62" eb="63">
      <t>エラ</t>
    </rPh>
    <rPh sb="67" eb="68">
      <t>スス</t>
    </rPh>
    <phoneticPr fontId="2"/>
  </si>
  <si>
    <t>その他</t>
    <rPh sb="2" eb="3">
      <t>タ</t>
    </rPh>
    <phoneticPr fontId="2"/>
  </si>
  <si>
    <t>楽天で原材料をチェックし、おおよそかかるであろう人工をかければ目安の作業費がでます。
例：材料費１万円＋職人２人工（25000円×２）＝6万円の目安など。</t>
    <rPh sb="0" eb="2">
      <t>ラクテン</t>
    </rPh>
    <rPh sb="3" eb="6">
      <t>ゲンザイリョウ</t>
    </rPh>
    <rPh sb="24" eb="26">
      <t>ニンク</t>
    </rPh>
    <rPh sb="31" eb="33">
      <t>メヤス</t>
    </rPh>
    <rPh sb="34" eb="36">
      <t>サギョウ</t>
    </rPh>
    <rPh sb="36" eb="37">
      <t>ヒ</t>
    </rPh>
    <rPh sb="43" eb="44">
      <t>レイ</t>
    </rPh>
    <rPh sb="45" eb="48">
      <t>ザイリョウヒ</t>
    </rPh>
    <rPh sb="49" eb="51">
      <t>マンエン</t>
    </rPh>
    <rPh sb="52" eb="54">
      <t>ショクニン</t>
    </rPh>
    <rPh sb="55" eb="57">
      <t>ニンク</t>
    </rPh>
    <rPh sb="63" eb="64">
      <t>エン</t>
    </rPh>
    <rPh sb="69" eb="71">
      <t>マンエン</t>
    </rPh>
    <rPh sb="72" eb="74">
      <t>メヤス</t>
    </rPh>
    <phoneticPr fontId="2"/>
  </si>
  <si>
    <t>合計</t>
    <rPh sb="0" eb="2">
      <t>ゴウケイ</t>
    </rPh>
    <phoneticPr fontId="2"/>
  </si>
  <si>
    <t>シーリングの有無や壁の状況によっても異なるが、大まかな目安は
この数字程度です。他の項目には、一般的に必要な洗浄、雨どい、雨戸、鉄部を含めてあります。屋根が不要の時は手動で引いてください</t>
    <rPh sb="6" eb="8">
      <t>ウム</t>
    </rPh>
    <rPh sb="9" eb="10">
      <t>カベ</t>
    </rPh>
    <rPh sb="11" eb="13">
      <t>ジョウキョウ</t>
    </rPh>
    <rPh sb="18" eb="19">
      <t>コト</t>
    </rPh>
    <rPh sb="23" eb="24">
      <t>オオ</t>
    </rPh>
    <rPh sb="27" eb="29">
      <t>メヤス</t>
    </rPh>
    <rPh sb="33" eb="35">
      <t>スウジ</t>
    </rPh>
    <rPh sb="35" eb="37">
      <t>テイド</t>
    </rPh>
    <rPh sb="40" eb="41">
      <t>ホカ</t>
    </rPh>
    <rPh sb="42" eb="44">
      <t>コウモク</t>
    </rPh>
    <rPh sb="47" eb="50">
      <t>イッパンテキ</t>
    </rPh>
    <rPh sb="51" eb="53">
      <t>ヒツヨウ</t>
    </rPh>
    <rPh sb="54" eb="56">
      <t>センジョウ</t>
    </rPh>
    <rPh sb="57" eb="58">
      <t>アマ</t>
    </rPh>
    <rPh sb="61" eb="63">
      <t>アマド</t>
    </rPh>
    <rPh sb="64" eb="66">
      <t>テツブ</t>
    </rPh>
    <rPh sb="67" eb="68">
      <t>フク</t>
    </rPh>
    <rPh sb="75" eb="77">
      <t>ヤネ</t>
    </rPh>
    <rPh sb="78" eb="80">
      <t>フヨウ</t>
    </rPh>
    <rPh sb="81" eb="82">
      <t>トキ</t>
    </rPh>
    <rPh sb="83" eb="85">
      <t>シュドウ</t>
    </rPh>
    <rPh sb="86" eb="87">
      <t>ヒ</t>
    </rPh>
    <phoneticPr fontId="2"/>
  </si>
  <si>
    <t>天井含む</t>
    <rPh sb="0" eb="3">
      <t>テンジョウフク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</si>
</sst>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2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38" fontId="0" fillId="0" borderId="1" xfId="1" applyFont="1" applyBorder="1" applyAlignment="1"/>
    <xf numFmtId="0" fontId="0" fillId="0" borderId="0" xfId="0" applyBorder="1"/>
    <xf numFmtId="38" fontId="0" fillId="0" borderId="0" xfId="1" applyFont="1" applyBorder="1" applyAlignment="1"/>
    <xf numFmtId="38" fontId="0" fillId="2" borderId="1" xfId="1" applyFont="1" applyFill="1" applyBorder="1" applyAlignment="1"/>
    <xf numFmtId="176" fontId="0" fillId="0" borderId="1" xfId="0" applyNumberFormat="1" applyBorder="1"/>
    <xf numFmtId="38" fontId="0" fillId="0" borderId="1" xfId="1" applyFont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0" fontId="8" fillId="0" borderId="0" xfId="0" applyFont="1" applyBorder="1"/>
    <xf numFmtId="38" fontId="0" fillId="0" borderId="5" xfId="1" applyFon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8" fontId="0" fillId="0" borderId="1" xfId="1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38" fontId="6" fillId="0" borderId="1" xfId="1" applyFont="1" applyBorder="1" applyAlignment="1"/>
    <xf numFmtId="38" fontId="0" fillId="2" borderId="5" xfId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8" fontId="0" fillId="0" borderId="2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2" borderId="2" xfId="1" applyFont="1" applyFill="1" applyBorder="1" applyAlignment="1">
      <alignment horizontal="center"/>
    </xf>
    <xf numFmtId="38" fontId="0" fillId="2" borderId="4" xfId="1" applyFont="1" applyFill="1" applyBorder="1" applyAlignment="1">
      <alignment horizontal="center"/>
    </xf>
    <xf numFmtId="38" fontId="0" fillId="0" borderId="1" xfId="1" applyFont="1" applyBorder="1" applyAlignment="1">
      <alignment horizontal="center"/>
    </xf>
    <xf numFmtId="38" fontId="0" fillId="3" borderId="2" xfId="1" applyFont="1" applyFill="1" applyBorder="1" applyAlignment="1">
      <alignment horizontal="left" wrapText="1"/>
    </xf>
    <xf numFmtId="38" fontId="0" fillId="3" borderId="3" xfId="1" applyFont="1" applyFill="1" applyBorder="1" applyAlignment="1">
      <alignment horizontal="left"/>
    </xf>
    <xf numFmtId="38" fontId="0" fillId="3" borderId="4" xfId="1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38" fontId="0" fillId="3" borderId="2" xfId="1" applyFont="1" applyFill="1" applyBorder="1" applyAlignment="1">
      <alignment horizontal="left" vertical="center" wrapText="1"/>
    </xf>
    <xf numFmtId="38" fontId="0" fillId="3" borderId="3" xfId="1" applyFont="1" applyFill="1" applyBorder="1" applyAlignment="1">
      <alignment horizontal="left" vertical="center" wrapText="1"/>
    </xf>
    <xf numFmtId="38" fontId="0" fillId="3" borderId="4" xfId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8" fontId="0" fillId="0" borderId="1" xfId="1" applyFont="1" applyBorder="1" applyAlignment="1">
      <alignment horizontal="left" vertical="center" wrapText="1"/>
    </xf>
    <xf numFmtId="38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3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4"/>
  <sheetViews>
    <sheetView tabSelected="1" workbookViewId="0">
      <selection activeCell="H15" sqref="H15"/>
    </sheetView>
  </sheetViews>
  <sheetFormatPr defaultRowHeight="18.75"/>
  <cols>
    <col min="1" max="1" width="5" customWidth="1"/>
    <col min="2" max="2" width="4.375" customWidth="1"/>
    <col min="3" max="3" width="29.625" bestFit="1" customWidth="1"/>
    <col min="4" max="4" width="11" bestFit="1" customWidth="1"/>
    <col min="5" max="5" width="11" customWidth="1"/>
    <col min="6" max="7" width="11" bestFit="1" customWidth="1"/>
    <col min="10" max="10" width="5" customWidth="1"/>
  </cols>
  <sheetData>
    <row r="1" spans="2:10" ht="19.5" thickBot="1"/>
    <row r="2" spans="2:10">
      <c r="B2" s="20"/>
      <c r="C2" s="21"/>
      <c r="D2" s="21"/>
      <c r="E2" s="21"/>
      <c r="F2" s="21"/>
      <c r="G2" s="21"/>
      <c r="H2" s="21"/>
      <c r="I2" s="21"/>
      <c r="J2" s="22"/>
    </row>
    <row r="3" spans="2:10" ht="39.75">
      <c r="B3" s="23"/>
      <c r="C3" s="54" t="s">
        <v>0</v>
      </c>
      <c r="D3" s="55"/>
      <c r="E3" s="55"/>
      <c r="F3" s="55"/>
      <c r="G3" s="55"/>
      <c r="H3" s="55"/>
      <c r="I3" s="56"/>
      <c r="J3" s="24"/>
    </row>
    <row r="4" spans="2:10">
      <c r="B4" s="23"/>
      <c r="D4" s="6"/>
      <c r="E4" s="6"/>
      <c r="F4" s="6"/>
      <c r="G4" s="6"/>
      <c r="H4" s="6"/>
      <c r="I4" s="6"/>
      <c r="J4" s="24"/>
    </row>
    <row r="5" spans="2:10">
      <c r="B5" s="23"/>
      <c r="C5" s="6"/>
      <c r="D5" s="6"/>
      <c r="E5" s="6"/>
      <c r="F5" s="44" t="s">
        <v>61</v>
      </c>
      <c r="G5" s="6"/>
      <c r="H5" s="6"/>
      <c r="I5" s="6"/>
      <c r="J5" s="24"/>
    </row>
    <row r="6" spans="2:10" s="1" customFormat="1" ht="25.5">
      <c r="B6" s="25"/>
      <c r="C6" s="13" t="s">
        <v>1</v>
      </c>
      <c r="D6" s="10" t="s">
        <v>51</v>
      </c>
      <c r="E6" s="10" t="s">
        <v>9</v>
      </c>
      <c r="F6" s="10" t="s">
        <v>6</v>
      </c>
      <c r="G6" s="10" t="s">
        <v>7</v>
      </c>
      <c r="H6" s="10" t="s">
        <v>8</v>
      </c>
      <c r="I6" s="10" t="s">
        <v>10</v>
      </c>
      <c r="J6" s="26"/>
    </row>
    <row r="7" spans="2:10">
      <c r="B7" s="23"/>
      <c r="C7" s="81" t="s">
        <v>52</v>
      </c>
      <c r="D7" s="8"/>
      <c r="E7" s="5">
        <f>SUM(F7:I7)</f>
        <v>0</v>
      </c>
      <c r="F7" s="5">
        <f>VLOOKUP(D7,外壁目安!$B$4:$E$10,2,FALSE)*1700</f>
        <v>0</v>
      </c>
      <c r="G7" s="5">
        <f>VLOOKUP(D7,外壁目安!$B$4:$E$10,3,FALSE)*2200</f>
        <v>0</v>
      </c>
      <c r="H7" s="5">
        <f>VLOOKUP(D7,外壁目安!$B$4:$E$10,4,FALSE)*950</f>
        <v>0</v>
      </c>
      <c r="I7" s="5">
        <f>D7*9500</f>
        <v>0</v>
      </c>
      <c r="J7" s="24"/>
    </row>
    <row r="8" spans="2:10" ht="66.75" customHeight="1">
      <c r="B8" s="23"/>
      <c r="C8" s="65"/>
      <c r="D8" s="78" t="s">
        <v>66</v>
      </c>
      <c r="E8" s="79"/>
      <c r="F8" s="79"/>
      <c r="G8" s="79"/>
      <c r="H8" s="79"/>
      <c r="I8" s="80"/>
      <c r="J8" s="24"/>
    </row>
    <row r="9" spans="2:10">
      <c r="B9" s="23"/>
      <c r="C9" s="6"/>
      <c r="D9" s="7"/>
      <c r="E9" s="7"/>
      <c r="F9" s="7"/>
      <c r="G9" s="7"/>
      <c r="H9" s="7"/>
      <c r="I9" s="7"/>
      <c r="J9" s="24"/>
    </row>
    <row r="10" spans="2:10" s="1" customFormat="1" ht="24">
      <c r="B10" s="25"/>
      <c r="C10" s="12" t="s">
        <v>11</v>
      </c>
      <c r="D10" s="69" t="s">
        <v>12</v>
      </c>
      <c r="E10" s="70"/>
      <c r="F10" s="69" t="s">
        <v>13</v>
      </c>
      <c r="G10" s="70"/>
      <c r="H10" s="69" t="s">
        <v>14</v>
      </c>
      <c r="I10" s="70"/>
      <c r="J10" s="26"/>
    </row>
    <row r="11" spans="2:10">
      <c r="B11" s="23"/>
      <c r="C11" s="64" t="s">
        <v>39</v>
      </c>
      <c r="D11" s="71"/>
      <c r="E11" s="72"/>
      <c r="F11" s="71"/>
      <c r="G11" s="72"/>
      <c r="H11" s="71"/>
      <c r="I11" s="72"/>
      <c r="J11" s="24"/>
    </row>
    <row r="12" spans="2:10">
      <c r="B12" s="23"/>
      <c r="C12" s="82"/>
      <c r="D12" s="69">
        <f>D11*1700</f>
        <v>0</v>
      </c>
      <c r="E12" s="70"/>
      <c r="F12" s="69">
        <f>F11*3000</f>
        <v>0</v>
      </c>
      <c r="G12" s="70"/>
      <c r="H12" s="69">
        <f>H11*3000</f>
        <v>0</v>
      </c>
      <c r="I12" s="70"/>
      <c r="J12" s="24"/>
    </row>
    <row r="13" spans="2:10" ht="40.5" customHeight="1">
      <c r="B13" s="23"/>
      <c r="C13" s="65"/>
      <c r="D13" s="83" t="s">
        <v>40</v>
      </c>
      <c r="E13" s="83"/>
      <c r="F13" s="83"/>
      <c r="G13" s="83"/>
      <c r="H13" s="83"/>
      <c r="I13" s="83"/>
      <c r="J13" s="24"/>
    </row>
    <row r="14" spans="2:10">
      <c r="B14" s="23"/>
      <c r="C14" s="6"/>
      <c r="D14" s="7"/>
      <c r="E14" s="7"/>
      <c r="F14" s="7"/>
      <c r="G14" s="7"/>
      <c r="H14" s="7"/>
      <c r="I14" s="7"/>
      <c r="J14" s="24"/>
    </row>
    <row r="15" spans="2:10" s="1" customFormat="1" ht="24">
      <c r="B15" s="25"/>
      <c r="C15" s="12" t="s">
        <v>15</v>
      </c>
      <c r="D15" s="10" t="s">
        <v>16</v>
      </c>
      <c r="E15" s="10" t="s">
        <v>17</v>
      </c>
      <c r="F15" s="10" t="s">
        <v>18</v>
      </c>
      <c r="G15" s="11" t="s">
        <v>25</v>
      </c>
      <c r="H15" s="14" t="s">
        <v>67</v>
      </c>
      <c r="I15" s="14"/>
      <c r="J15" s="26"/>
    </row>
    <row r="16" spans="2:10">
      <c r="B16" s="23"/>
      <c r="C16" s="51" t="s">
        <v>26</v>
      </c>
      <c r="D16" s="8"/>
      <c r="E16" s="8"/>
      <c r="F16" s="8"/>
      <c r="G16" s="5">
        <v>980</v>
      </c>
      <c r="H16" s="7"/>
      <c r="I16" s="7"/>
      <c r="J16" s="24"/>
    </row>
    <row r="17" spans="2:10">
      <c r="B17" s="23"/>
      <c r="C17" s="50" t="s">
        <v>31</v>
      </c>
      <c r="D17" s="5">
        <f>外壁目安!G13*Sheet1!D16*G16</f>
        <v>0</v>
      </c>
      <c r="E17" s="5">
        <f>E16*外壁目安!G14*G16</f>
        <v>0</v>
      </c>
      <c r="F17" s="5">
        <f>F16*G16*外壁目安!G15</f>
        <v>0</v>
      </c>
      <c r="G17" s="5"/>
      <c r="H17" s="7"/>
      <c r="I17" s="7"/>
      <c r="J17" s="24"/>
    </row>
    <row r="18" spans="2:10">
      <c r="B18" s="23"/>
      <c r="C18" s="6"/>
      <c r="D18" s="7"/>
      <c r="E18" s="7"/>
      <c r="F18" s="7"/>
      <c r="G18" s="7"/>
      <c r="H18" s="7"/>
      <c r="I18" s="7"/>
      <c r="J18" s="24"/>
    </row>
    <row r="19" spans="2:10" s="1" customFormat="1" ht="24">
      <c r="B19" s="25"/>
      <c r="C19" s="16" t="s">
        <v>27</v>
      </c>
      <c r="D19" s="10" t="s">
        <v>30</v>
      </c>
      <c r="E19" s="10" t="s">
        <v>16</v>
      </c>
      <c r="F19" s="10" t="s">
        <v>17</v>
      </c>
      <c r="G19" s="10" t="s">
        <v>18</v>
      </c>
      <c r="H19" s="49" t="s">
        <v>65</v>
      </c>
      <c r="I19" s="14"/>
      <c r="J19" s="26"/>
    </row>
    <row r="20" spans="2:10">
      <c r="B20" s="23"/>
      <c r="C20" s="77" t="s">
        <v>32</v>
      </c>
      <c r="D20" s="8" t="s">
        <v>28</v>
      </c>
      <c r="E20" s="8">
        <v>0</v>
      </c>
      <c r="F20" s="8">
        <v>0</v>
      </c>
      <c r="G20" s="8">
        <v>0</v>
      </c>
      <c r="H20" s="5"/>
      <c r="I20" s="7"/>
      <c r="J20" s="24"/>
    </row>
    <row r="21" spans="2:10">
      <c r="B21" s="23"/>
      <c r="C21" s="77"/>
      <c r="D21" s="5">
        <f>VLOOKUP(D20,外壁目安!C17:D18,2,FALSE)</f>
        <v>10000</v>
      </c>
      <c r="E21" s="5">
        <f>6*3.3/2*E20*D21</f>
        <v>0</v>
      </c>
      <c r="F21" s="5">
        <f>7*3.3/2*F20*D21</f>
        <v>0</v>
      </c>
      <c r="G21" s="5">
        <f>8*3.3/2*G20*D21</f>
        <v>0</v>
      </c>
      <c r="H21" s="52">
        <f>SUM(E21:G21)</f>
        <v>0</v>
      </c>
      <c r="I21" s="7"/>
      <c r="J21" s="24"/>
    </row>
    <row r="22" spans="2:10">
      <c r="B22" s="23"/>
      <c r="C22" s="77"/>
      <c r="D22" s="73" t="s">
        <v>41</v>
      </c>
      <c r="E22" s="73"/>
      <c r="F22" s="73"/>
      <c r="G22" s="73"/>
      <c r="H22" s="5"/>
      <c r="I22" s="7"/>
      <c r="J22" s="24"/>
    </row>
    <row r="23" spans="2:10">
      <c r="B23" s="23"/>
      <c r="C23" s="6"/>
      <c r="D23" s="6"/>
      <c r="E23" s="6"/>
      <c r="F23" s="6"/>
      <c r="G23" s="6"/>
      <c r="H23" s="6"/>
      <c r="I23" s="6"/>
      <c r="J23" s="24"/>
    </row>
    <row r="24" spans="2:10" s="1" customFormat="1" ht="24">
      <c r="B24" s="25"/>
      <c r="C24" s="12" t="s">
        <v>49</v>
      </c>
      <c r="D24" s="3" t="s">
        <v>34</v>
      </c>
      <c r="E24" s="3" t="s">
        <v>33</v>
      </c>
      <c r="F24" s="63" t="s">
        <v>35</v>
      </c>
      <c r="G24" s="63"/>
      <c r="H24" s="63"/>
      <c r="I24" s="15"/>
      <c r="J24" s="26"/>
    </row>
    <row r="25" spans="2:10">
      <c r="B25" s="23"/>
      <c r="C25" s="64" t="s">
        <v>37</v>
      </c>
      <c r="D25" s="4">
        <v>1</v>
      </c>
      <c r="E25" s="2">
        <f>D25*30000</f>
        <v>30000</v>
      </c>
      <c r="F25" s="63" t="s">
        <v>36</v>
      </c>
      <c r="G25" s="63"/>
      <c r="H25" s="63"/>
      <c r="I25" s="6"/>
      <c r="J25" s="24"/>
    </row>
    <row r="26" spans="2:10" ht="42" customHeight="1">
      <c r="B26" s="23"/>
      <c r="C26" s="65"/>
      <c r="D26" s="66" t="s">
        <v>42</v>
      </c>
      <c r="E26" s="67"/>
      <c r="F26" s="67"/>
      <c r="G26" s="67"/>
      <c r="H26" s="68"/>
      <c r="I26" s="6"/>
      <c r="J26" s="24"/>
    </row>
    <row r="27" spans="2:10" ht="17.25" customHeight="1">
      <c r="B27" s="23"/>
      <c r="C27" s="33"/>
      <c r="D27" s="34"/>
      <c r="E27" s="35"/>
      <c r="F27" s="35"/>
      <c r="G27" s="35"/>
      <c r="H27" s="35"/>
      <c r="I27" s="6"/>
      <c r="J27" s="24"/>
    </row>
    <row r="28" spans="2:10" ht="27" customHeight="1">
      <c r="B28" s="23"/>
      <c r="C28" s="16" t="s">
        <v>50</v>
      </c>
      <c r="D28" s="37" t="s">
        <v>51</v>
      </c>
      <c r="E28" s="30" t="s">
        <v>53</v>
      </c>
      <c r="F28" s="30" t="s">
        <v>54</v>
      </c>
      <c r="G28" s="38"/>
      <c r="H28" s="39"/>
      <c r="I28" s="15"/>
      <c r="J28" s="24"/>
    </row>
    <row r="29" spans="2:10">
      <c r="B29" s="23"/>
      <c r="C29" s="30" t="s">
        <v>55</v>
      </c>
      <c r="D29" s="53">
        <f>D7</f>
        <v>0</v>
      </c>
      <c r="E29" s="31">
        <v>900</v>
      </c>
      <c r="F29" s="45">
        <f>D29*E29*3.3</f>
        <v>0</v>
      </c>
      <c r="G29" s="36"/>
      <c r="H29" s="40"/>
      <c r="I29" s="36"/>
      <c r="J29" s="24"/>
    </row>
    <row r="30" spans="2:10" ht="42" customHeight="1">
      <c r="B30" s="23"/>
      <c r="C30" s="30"/>
      <c r="D30" s="74" t="s">
        <v>56</v>
      </c>
      <c r="E30" s="75"/>
      <c r="F30" s="75"/>
      <c r="G30" s="75"/>
      <c r="H30" s="76"/>
      <c r="I30" s="36"/>
      <c r="J30" s="24"/>
    </row>
    <row r="31" spans="2:10">
      <c r="B31" s="23"/>
      <c r="C31" s="6"/>
      <c r="D31" s="6"/>
      <c r="E31" s="6"/>
      <c r="F31" s="6"/>
      <c r="G31" s="6"/>
      <c r="H31" s="6"/>
      <c r="I31" s="6"/>
      <c r="J31" s="24"/>
    </row>
    <row r="32" spans="2:10">
      <c r="B32" s="23"/>
      <c r="C32" s="85" t="s">
        <v>38</v>
      </c>
      <c r="D32" s="32" t="s">
        <v>43</v>
      </c>
      <c r="E32" s="17"/>
      <c r="F32" s="18"/>
      <c r="G32" s="18"/>
      <c r="H32" s="18"/>
      <c r="I32" s="19"/>
      <c r="J32" s="24"/>
    </row>
    <row r="33" spans="2:10" ht="40.5" customHeight="1">
      <c r="B33" s="23"/>
      <c r="C33" s="85"/>
      <c r="D33" s="57" t="s">
        <v>46</v>
      </c>
      <c r="E33" s="58"/>
      <c r="F33" s="58"/>
      <c r="G33" s="58"/>
      <c r="H33" s="58"/>
      <c r="I33" s="58"/>
      <c r="J33" s="24"/>
    </row>
    <row r="34" spans="2:10">
      <c r="B34" s="23"/>
      <c r="C34" s="85"/>
      <c r="D34" s="59" t="s">
        <v>44</v>
      </c>
      <c r="E34" s="59"/>
      <c r="F34" s="59"/>
      <c r="G34" s="59"/>
      <c r="H34" s="59"/>
      <c r="I34" s="60"/>
      <c r="J34" s="24"/>
    </row>
    <row r="35" spans="2:10">
      <c r="B35" s="23"/>
      <c r="C35" s="85"/>
      <c r="D35" s="61" t="s">
        <v>45</v>
      </c>
      <c r="E35" s="61"/>
      <c r="F35" s="61"/>
      <c r="G35" s="61"/>
      <c r="H35" s="61"/>
      <c r="I35" s="62"/>
      <c r="J35" s="24"/>
    </row>
    <row r="36" spans="2:10">
      <c r="B36" s="23"/>
      <c r="C36" s="85"/>
      <c r="D36" s="59" t="s">
        <v>47</v>
      </c>
      <c r="E36" s="59"/>
      <c r="F36" s="59"/>
      <c r="G36" s="59"/>
      <c r="H36" s="59"/>
      <c r="I36" s="60"/>
      <c r="J36" s="24"/>
    </row>
    <row r="37" spans="2:10" ht="55.5" customHeight="1">
      <c r="B37" s="23"/>
      <c r="C37" s="85"/>
      <c r="D37" s="57" t="s">
        <v>48</v>
      </c>
      <c r="E37" s="58"/>
      <c r="F37" s="58"/>
      <c r="G37" s="58"/>
      <c r="H37" s="58"/>
      <c r="I37" s="58"/>
      <c r="J37" s="24"/>
    </row>
    <row r="38" spans="2:10">
      <c r="B38" s="23"/>
      <c r="C38" s="85"/>
      <c r="D38" s="86" t="s">
        <v>63</v>
      </c>
      <c r="E38" s="86"/>
      <c r="F38" s="86"/>
      <c r="G38" s="86"/>
      <c r="H38" s="86"/>
      <c r="I38" s="86"/>
      <c r="J38" s="24"/>
    </row>
    <row r="39" spans="2:10" ht="55.5" customHeight="1">
      <c r="B39" s="23"/>
      <c r="C39" s="85"/>
      <c r="D39" s="58" t="s">
        <v>64</v>
      </c>
      <c r="E39" s="58"/>
      <c r="F39" s="58"/>
      <c r="G39" s="58"/>
      <c r="H39" s="58"/>
      <c r="I39" s="58"/>
      <c r="J39" s="24"/>
    </row>
    <row r="40" spans="2:10" ht="20.25" customHeight="1">
      <c r="B40" s="23"/>
      <c r="C40" s="41"/>
      <c r="D40" s="42"/>
      <c r="E40" s="42"/>
      <c r="F40" s="42"/>
      <c r="G40" s="42"/>
      <c r="H40" s="42"/>
      <c r="I40" s="42"/>
      <c r="J40" s="24"/>
    </row>
    <row r="41" spans="2:10" ht="20.25" customHeight="1">
      <c r="B41" s="23"/>
      <c r="C41" s="85" t="s">
        <v>57</v>
      </c>
      <c r="D41" s="47" t="s">
        <v>58</v>
      </c>
      <c r="E41" s="48" t="s">
        <v>59</v>
      </c>
      <c r="F41" s="89" t="s">
        <v>60</v>
      </c>
      <c r="G41" s="89"/>
      <c r="H41" s="89"/>
      <c r="I41" s="89"/>
      <c r="J41" s="24"/>
    </row>
    <row r="42" spans="2:10" ht="39.75" customHeight="1">
      <c r="B42" s="23"/>
      <c r="C42" s="85"/>
      <c r="D42" s="46">
        <f>E7+D12+F12+H12+D17+E17+F17+E21+F21+G21+E25+F29</f>
        <v>30000</v>
      </c>
      <c r="E42" s="43"/>
      <c r="F42" s="87">
        <f>D42+E42</f>
        <v>30000</v>
      </c>
      <c r="G42" s="88"/>
      <c r="H42" s="88"/>
      <c r="I42" s="88"/>
      <c r="J42" s="24"/>
    </row>
    <row r="43" spans="2:10" ht="58.5" customHeight="1">
      <c r="B43" s="23"/>
      <c r="C43" s="85"/>
      <c r="D43" s="84" t="s">
        <v>62</v>
      </c>
      <c r="E43" s="84"/>
      <c r="F43" s="84"/>
      <c r="G43" s="84"/>
      <c r="H43" s="84"/>
      <c r="I43" s="84"/>
      <c r="J43" s="24"/>
    </row>
    <row r="44" spans="2:10" ht="19.5" thickBot="1">
      <c r="B44" s="27"/>
      <c r="C44" s="28"/>
      <c r="D44" s="28"/>
      <c r="E44" s="28"/>
      <c r="F44" s="28"/>
      <c r="G44" s="28"/>
      <c r="H44" s="28"/>
      <c r="I44" s="28"/>
      <c r="J44" s="29"/>
    </row>
  </sheetData>
  <mergeCells count="33">
    <mergeCell ref="D43:I43"/>
    <mergeCell ref="C41:C43"/>
    <mergeCell ref="C32:C39"/>
    <mergeCell ref="D38:I38"/>
    <mergeCell ref="D39:I39"/>
    <mergeCell ref="F42:I42"/>
    <mergeCell ref="F41:I41"/>
    <mergeCell ref="C20:C22"/>
    <mergeCell ref="D8:I8"/>
    <mergeCell ref="C7:C8"/>
    <mergeCell ref="C11:C13"/>
    <mergeCell ref="D13:I13"/>
    <mergeCell ref="D10:E10"/>
    <mergeCell ref="D11:E11"/>
    <mergeCell ref="D12:E12"/>
    <mergeCell ref="F10:G10"/>
    <mergeCell ref="F11:G11"/>
    <mergeCell ref="C3:I3"/>
    <mergeCell ref="D37:I37"/>
    <mergeCell ref="D34:I34"/>
    <mergeCell ref="D35:I35"/>
    <mergeCell ref="D36:I36"/>
    <mergeCell ref="F24:H24"/>
    <mergeCell ref="F25:H25"/>
    <mergeCell ref="C25:C26"/>
    <mergeCell ref="D26:H26"/>
    <mergeCell ref="D33:I33"/>
    <mergeCell ref="F12:G12"/>
    <mergeCell ref="H10:I10"/>
    <mergeCell ref="H11:I11"/>
    <mergeCell ref="H12:I12"/>
    <mergeCell ref="D22:G22"/>
    <mergeCell ref="D30:H30"/>
  </mergeCells>
  <phoneticPr fontId="2"/>
  <pageMargins left="0.7" right="0.7" top="0.75" bottom="0.75" header="0.3" footer="0.3"/>
  <pageSetup paperSize="9" orientation="portrait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05098C-D6F4-4B00-BE5C-F7346101E02C}">
          <x14:formula1>
            <xm:f>外壁目安!$B$4:$B$10</xm:f>
          </x14:formula1>
          <xm:sqref>D7</xm:sqref>
        </x14:dataValidation>
        <x14:dataValidation type="list" allowBlank="1" showInputMessage="1" showErrorMessage="1" xr:uid="{9AB79281-8039-491F-B41A-ADFCCB559E00}">
          <x14:formula1>
            <xm:f>外壁目安!$C$17:$C$18</xm:f>
          </x14:formula1>
          <xm:sqref>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7D6F-444E-4E3A-A56C-C28C0E56A29C}">
  <dimension ref="B3:G18"/>
  <sheetViews>
    <sheetView workbookViewId="0">
      <selection activeCell="E5" sqref="E5"/>
    </sheetView>
  </sheetViews>
  <sheetFormatPr defaultRowHeight="18.75"/>
  <cols>
    <col min="7" max="7" width="9.375" bestFit="1" customWidth="1"/>
  </cols>
  <sheetData>
    <row r="3" spans="2:7">
      <c r="B3" s="2" t="s">
        <v>2</v>
      </c>
      <c r="C3" s="2" t="s">
        <v>3</v>
      </c>
      <c r="D3" s="2" t="s">
        <v>4</v>
      </c>
      <c r="E3" s="2" t="s">
        <v>5</v>
      </c>
    </row>
    <row r="4" spans="2:7">
      <c r="B4" s="2">
        <v>0</v>
      </c>
      <c r="C4" s="2">
        <v>0</v>
      </c>
      <c r="D4" s="2">
        <v>0</v>
      </c>
      <c r="E4" s="2">
        <v>0</v>
      </c>
    </row>
    <row r="5" spans="2:7">
      <c r="B5" s="2">
        <v>20</v>
      </c>
      <c r="C5" s="2">
        <f>209/2</f>
        <v>104.5</v>
      </c>
      <c r="D5" s="2">
        <f>(40+44)/2</f>
        <v>42</v>
      </c>
      <c r="E5" s="2">
        <f>(145+159)/2</f>
        <v>152</v>
      </c>
    </row>
    <row r="6" spans="2:7">
      <c r="B6" s="2">
        <v>25</v>
      </c>
      <c r="C6" s="2">
        <f>(110+119)/2</f>
        <v>114.5</v>
      </c>
      <c r="D6" s="2">
        <f>(45+54)/2</f>
        <v>49.5</v>
      </c>
      <c r="E6" s="2">
        <f>(160+174)/2</f>
        <v>167</v>
      </c>
    </row>
    <row r="7" spans="2:7">
      <c r="B7" s="2">
        <v>30</v>
      </c>
      <c r="C7" s="2">
        <f>(120+129)/2</f>
        <v>124.5</v>
      </c>
      <c r="D7" s="2">
        <f>(55+64)/2</f>
        <v>59.5</v>
      </c>
      <c r="E7" s="2">
        <f>(175+189)/2</f>
        <v>182</v>
      </c>
    </row>
    <row r="8" spans="2:7">
      <c r="B8" s="2">
        <v>40</v>
      </c>
      <c r="C8" s="2">
        <f>(140+149)/2</f>
        <v>144.5</v>
      </c>
      <c r="D8" s="2">
        <f>(65+75)/2</f>
        <v>70</v>
      </c>
      <c r="E8" s="2">
        <f>(205+219)/2</f>
        <v>212</v>
      </c>
    </row>
    <row r="9" spans="2:7">
      <c r="B9" s="2">
        <v>45</v>
      </c>
      <c r="C9" s="2">
        <f>(150+164)/2</f>
        <v>157</v>
      </c>
      <c r="D9" s="2">
        <f>(85+94)/2</f>
        <v>89.5</v>
      </c>
      <c r="E9" s="2">
        <f>(220+234)/2</f>
        <v>227</v>
      </c>
    </row>
    <row r="10" spans="2:7">
      <c r="B10" s="2">
        <v>50</v>
      </c>
      <c r="C10" s="2">
        <f>(165+180)/2</f>
        <v>172.5</v>
      </c>
      <c r="D10" s="2">
        <f>(95+105)/2</f>
        <v>100</v>
      </c>
      <c r="E10" s="2">
        <f>(235+249)/2</f>
        <v>242</v>
      </c>
    </row>
    <row r="12" spans="2:7">
      <c r="B12" s="2"/>
      <c r="C12" s="2" t="s">
        <v>19</v>
      </c>
      <c r="D12" s="2" t="s">
        <v>20</v>
      </c>
      <c r="E12" s="2" t="s">
        <v>21</v>
      </c>
      <c r="F12" s="2" t="s">
        <v>23</v>
      </c>
      <c r="G12" s="2" t="s">
        <v>22</v>
      </c>
    </row>
    <row r="13" spans="2:7">
      <c r="B13" s="2" t="s">
        <v>16</v>
      </c>
      <c r="C13" s="2">
        <f>3.6*2.4*2</f>
        <v>17.28</v>
      </c>
      <c r="D13" s="2">
        <f>2.7*2.4*2</f>
        <v>12.96</v>
      </c>
      <c r="E13" s="2">
        <f>3.6*2.7</f>
        <v>9.7200000000000006</v>
      </c>
      <c r="F13" s="2">
        <v>6.5</v>
      </c>
      <c r="G13" s="9">
        <f>SUM(C13:E13)-F13</f>
        <v>33.46</v>
      </c>
    </row>
    <row r="14" spans="2:7">
      <c r="B14" s="2" t="s">
        <v>17</v>
      </c>
      <c r="C14" s="2">
        <f>2.4*3.4*2</f>
        <v>16.32</v>
      </c>
      <c r="D14" s="2">
        <f>3.4*2.4*2</f>
        <v>16.32</v>
      </c>
      <c r="E14" s="2">
        <f>3.4*3.4</f>
        <v>11.559999999999999</v>
      </c>
      <c r="F14" s="2">
        <v>6.5</v>
      </c>
      <c r="G14" s="9">
        <f>SUM(C14:E14)-F14</f>
        <v>37.700000000000003</v>
      </c>
    </row>
    <row r="15" spans="2:7">
      <c r="B15" s="2" t="s">
        <v>24</v>
      </c>
      <c r="C15" s="2">
        <f>3.6*2.4*2</f>
        <v>17.28</v>
      </c>
      <c r="D15" s="2">
        <f>3.6*2.4*2</f>
        <v>17.28</v>
      </c>
      <c r="E15" s="2">
        <f>3.6*3.6</f>
        <v>12.96</v>
      </c>
      <c r="F15" s="2">
        <v>6.5</v>
      </c>
      <c r="G15" s="9">
        <f>SUM(C15:E15)-F15</f>
        <v>41.02</v>
      </c>
    </row>
    <row r="17" spans="2:4">
      <c r="B17" s="2" t="s">
        <v>27</v>
      </c>
      <c r="C17" s="2" t="s">
        <v>28</v>
      </c>
      <c r="D17" s="2">
        <v>10000</v>
      </c>
    </row>
    <row r="18" spans="2:4">
      <c r="B18" s="2"/>
      <c r="C18" s="2" t="s">
        <v>29</v>
      </c>
      <c r="D18" s="2">
        <v>7500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外壁目安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2021-06-16T06:44:19Z</dcterms:modified>
</cp:coreProperties>
</file>